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Documents\Corp. Risk Mgmt\2019\"/>
    </mc:Choice>
  </mc:AlternateContent>
  <bookViews>
    <workbookView xWindow="120" yWindow="90" windowWidth="15075" windowHeight="8475"/>
  </bookViews>
  <sheets>
    <sheet name="a-e" sheetId="1" r:id="rId1"/>
    <sheet name="f" sheetId="2" r:id="rId2"/>
  </sheets>
  <calcPr calcId="162913"/>
</workbook>
</file>

<file path=xl/calcChain.xml><?xml version="1.0" encoding="utf-8"?>
<calcChain xmlns="http://schemas.openxmlformats.org/spreadsheetml/2006/main">
  <c r="C6" i="2" l="1"/>
  <c r="G5" i="2"/>
  <c r="C5" i="2"/>
  <c r="G4" i="2"/>
  <c r="C4" i="2"/>
  <c r="G3" i="2"/>
  <c r="C3" i="2"/>
  <c r="C2" i="2"/>
  <c r="G9" i="1"/>
  <c r="C9" i="1"/>
  <c r="G4" i="1"/>
  <c r="G5" i="1"/>
  <c r="G6" i="1"/>
  <c r="G7" i="1"/>
  <c r="G8" i="1"/>
  <c r="G3" i="1"/>
  <c r="C3" i="1"/>
  <c r="C4" i="1"/>
  <c r="C5" i="1"/>
  <c r="C6" i="1"/>
  <c r="C7" i="1"/>
  <c r="C8" i="1"/>
  <c r="C10" i="1"/>
  <c r="C2" i="1"/>
  <c r="D2" i="2" l="1"/>
  <c r="D5" i="2"/>
  <c r="I5" i="2" s="1"/>
  <c r="H5" i="2"/>
  <c r="L5" i="2"/>
  <c r="D4" i="2"/>
  <c r="I4" i="2" s="1"/>
  <c r="H4" i="2"/>
  <c r="I2" i="2"/>
  <c r="J2" i="2" s="1"/>
  <c r="L2" i="2"/>
  <c r="H2" i="2"/>
  <c r="D3" i="2"/>
  <c r="D9" i="1"/>
  <c r="H9" i="1" s="1"/>
  <c r="B20" i="1" s="1"/>
  <c r="D8" i="1"/>
  <c r="H8" i="1" s="1"/>
  <c r="B19" i="1" s="1"/>
  <c r="D7" i="1"/>
  <c r="I7" i="1" s="1"/>
  <c r="D6" i="1"/>
  <c r="I6" i="1" s="1"/>
  <c r="D5" i="1"/>
  <c r="H5" i="1" s="1"/>
  <c r="B16" i="1" s="1"/>
  <c r="I5" i="1"/>
  <c r="L5" i="1"/>
  <c r="D4" i="1"/>
  <c r="H4" i="1" s="1"/>
  <c r="B15" i="1" s="1"/>
  <c r="L4" i="1"/>
  <c r="I4" i="1"/>
  <c r="D3" i="1"/>
  <c r="L3" i="1" s="1"/>
  <c r="I3" i="1"/>
  <c r="H3" i="1"/>
  <c r="B14" i="1" s="1"/>
  <c r="D2" i="1"/>
  <c r="L2" i="1" s="1"/>
  <c r="I2" i="1"/>
  <c r="J2" i="1" s="1"/>
  <c r="H7" i="1" l="1"/>
  <c r="B18" i="1" s="1"/>
  <c r="L9" i="1"/>
  <c r="L7" i="1"/>
  <c r="L8" i="1"/>
  <c r="I9" i="1"/>
  <c r="K2" i="2"/>
  <c r="I8" i="1"/>
  <c r="L6" i="1"/>
  <c r="L4" i="2"/>
  <c r="H3" i="2"/>
  <c r="L3" i="2"/>
  <c r="I3" i="2"/>
  <c r="J3" i="2" s="1"/>
  <c r="J4" i="2" s="1"/>
  <c r="O2" i="2"/>
  <c r="M2" i="2"/>
  <c r="H6" i="1"/>
  <c r="B17" i="1" s="1"/>
  <c r="H2" i="1"/>
  <c r="K2" i="1" s="1"/>
  <c r="M2" i="1"/>
  <c r="J3" i="1"/>
  <c r="M3" i="2" l="1"/>
  <c r="K3" i="2"/>
  <c r="O3" i="2"/>
  <c r="M4" i="2"/>
  <c r="J5" i="2"/>
  <c r="K4" i="2"/>
  <c r="O4" i="2"/>
  <c r="B13" i="1"/>
  <c r="K3" i="1"/>
  <c r="J4" i="1"/>
  <c r="M3" i="1"/>
  <c r="K5" i="2" l="1"/>
  <c r="K6" i="2" s="1"/>
  <c r="M5" i="2"/>
  <c r="M6" i="2" s="1"/>
  <c r="O5" i="2"/>
  <c r="O6" i="2" s="1"/>
  <c r="K4" i="1"/>
  <c r="M4" i="1"/>
  <c r="J5" i="1"/>
  <c r="B24" i="1" l="1"/>
  <c r="M5" i="1"/>
  <c r="K5" i="1"/>
  <c r="J6" i="1"/>
  <c r="K6" i="1" l="1"/>
  <c r="M6" i="1"/>
  <c r="J7" i="1"/>
  <c r="K7" i="1" l="1"/>
  <c r="M7" i="1"/>
  <c r="J8" i="1"/>
  <c r="K8" i="1" l="1"/>
  <c r="M8" i="1"/>
  <c r="J9" i="1"/>
  <c r="M9" i="1" l="1"/>
  <c r="M10" i="1" s="1"/>
  <c r="K9" i="1"/>
  <c r="K10" i="1" s="1"/>
  <c r="M15" i="1" l="1"/>
  <c r="B21" i="1"/>
  <c r="N5" i="1" l="1"/>
  <c r="O5" i="1" s="1"/>
  <c r="N4" i="1"/>
  <c r="O4" i="1" s="1"/>
  <c r="N3" i="1"/>
  <c r="O3" i="1" s="1"/>
  <c r="N2" i="1"/>
  <c r="O2" i="1" s="1"/>
  <c r="N8" i="1"/>
  <c r="O8" i="1" s="1"/>
  <c r="N6" i="1"/>
  <c r="O6" i="1" s="1"/>
  <c r="N7" i="1"/>
  <c r="O7" i="1" s="1"/>
  <c r="N9" i="1"/>
  <c r="O9" i="1" s="1"/>
  <c r="M17" i="1"/>
  <c r="B23" i="1" s="1"/>
  <c r="B22" i="1"/>
  <c r="O10" i="1" l="1"/>
</calcChain>
</file>

<file path=xl/sharedStrings.xml><?xml version="1.0" encoding="utf-8"?>
<sst xmlns="http://schemas.openxmlformats.org/spreadsheetml/2006/main" count="55" uniqueCount="35">
  <si>
    <t>Beg. Date</t>
  </si>
  <si>
    <t>Days/Qtr</t>
  </si>
  <si>
    <t>DayValue</t>
  </si>
  <si>
    <t>LIBOR</t>
  </si>
  <si>
    <t>E.F.P.</t>
  </si>
  <si>
    <t>Forw Rt</t>
  </si>
  <si>
    <t>Float Pay</t>
  </si>
  <si>
    <t>Notional</t>
  </si>
  <si>
    <t>Disc Fact</t>
  </si>
  <si>
    <t>Qtr For Rt</t>
  </si>
  <si>
    <t>PV Float Pay</t>
  </si>
  <si>
    <t>Qtr</t>
  </si>
  <si>
    <t>Days/360</t>
  </si>
  <si>
    <t>Swap Rate</t>
  </si>
  <si>
    <t>Fix Pay</t>
  </si>
  <si>
    <t>PV Fix</t>
  </si>
  <si>
    <t>DF*D/360*Not</t>
  </si>
  <si>
    <t xml:space="preserve">a. </t>
  </si>
  <si>
    <t xml:space="preserve">b. </t>
  </si>
  <si>
    <t xml:space="preserve">c. </t>
  </si>
  <si>
    <t>d.</t>
  </si>
  <si>
    <t>2-yr T note</t>
  </si>
  <si>
    <t>Spread</t>
  </si>
  <si>
    <t xml:space="preserve">e. </t>
  </si>
  <si>
    <t>f.</t>
  </si>
  <si>
    <t>Date</t>
  </si>
  <si>
    <t>10/11/14</t>
  </si>
  <si>
    <t>1/11/15</t>
  </si>
  <si>
    <t>7/11/15</t>
  </si>
  <si>
    <t>10/11/15</t>
  </si>
  <si>
    <t>4/11/15</t>
  </si>
  <si>
    <t>1/11/16</t>
  </si>
  <si>
    <t>4/11/16</t>
  </si>
  <si>
    <t>7/11/16</t>
  </si>
  <si>
    <t>10/11/16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</si>
</sst>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0_);_(* \(#,##0.000000\);_(* &quot;-&quot;??_);_(@_)"/>
    <numFmt numFmtId="166" formatCode="0.0000%"/>
    <numFmt numFmtId="167" formatCode="0.000000"/>
    <numFmt numFmtId="168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0" fontId="0" fillId="0" borderId="0" xfId="0" applyNumberFormat="1"/>
    <xf numFmtId="2" fontId="0" fillId="0" borderId="0" xfId="0" applyNumberFormat="1"/>
    <xf numFmtId="10" fontId="1" fillId="0" borderId="0" xfId="3" applyNumberFormat="1" applyFont="1"/>
    <xf numFmtId="164" fontId="1" fillId="0" borderId="0" xfId="2" applyNumberFormat="1" applyFont="1" applyAlignment="1">
      <alignment horizontal="center"/>
    </xf>
    <xf numFmtId="164" fontId="0" fillId="0" borderId="0" xfId="0" applyNumberFormat="1"/>
    <xf numFmtId="165" fontId="1" fillId="0" borderId="0" xfId="1" applyNumberFormat="1" applyFont="1"/>
    <xf numFmtId="166" fontId="1" fillId="0" borderId="0" xfId="3" applyNumberFormat="1" applyFont="1"/>
    <xf numFmtId="167" fontId="0" fillId="0" borderId="0" xfId="0" applyNumberFormat="1"/>
    <xf numFmtId="164" fontId="1" fillId="0" borderId="0" xfId="2" applyNumberFormat="1" applyFont="1"/>
    <xf numFmtId="164" fontId="0" fillId="0" borderId="1" xfId="0" applyNumberFormat="1" applyBorder="1"/>
    <xf numFmtId="164" fontId="1" fillId="0" borderId="1" xfId="2" applyNumberFormat="1" applyFont="1" applyBorder="1"/>
    <xf numFmtId="166" fontId="0" fillId="0" borderId="0" xfId="0" applyNumberFormat="1"/>
    <xf numFmtId="168" fontId="1" fillId="0" borderId="0" xfId="1" applyNumberFormat="1" applyFont="1"/>
    <xf numFmtId="0" fontId="0" fillId="0" borderId="0" xfId="0" applyFont="1" applyAlignment="1">
      <alignment horizontal="left"/>
    </xf>
    <xf numFmtId="164" fontId="0" fillId="0" borderId="2" xfId="0" applyNumberFormat="1" applyBorder="1"/>
    <xf numFmtId="164" fontId="1" fillId="0" borderId="2" xfId="2" applyNumberFormat="1" applyFont="1" applyBorder="1"/>
    <xf numFmtId="44" fontId="1" fillId="0" borderId="0" xfId="2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5.42578125" customWidth="1"/>
    <col min="2" max="2" width="13.42578125" bestFit="1" customWidth="1"/>
    <col min="3" max="3" width="9.42578125" bestFit="1" customWidth="1"/>
    <col min="4" max="4" width="8.85546875" bestFit="1" customWidth="1"/>
    <col min="5" max="5" width="6.140625" bestFit="1" customWidth="1"/>
    <col min="6" max="6" width="5.85546875" bestFit="1" customWidth="1"/>
    <col min="7" max="7" width="7.7109375" bestFit="1" customWidth="1"/>
    <col min="8" max="8" width="11.5703125" bestFit="1" customWidth="1"/>
    <col min="9" max="9" width="9.42578125" bestFit="1" customWidth="1"/>
    <col min="10" max="10" width="10" customWidth="1"/>
    <col min="11" max="11" width="12.5703125" bestFit="1" customWidth="1"/>
    <col min="12" max="12" width="10.140625" bestFit="1" customWidth="1"/>
    <col min="13" max="13" width="13.7109375" bestFit="1" customWidth="1"/>
    <col min="14" max="14" width="11.5703125" bestFit="1" customWidth="1"/>
    <col min="15" max="15" width="12.5703125" bestFit="1" customWidth="1"/>
    <col min="16" max="16" width="11.140625" customWidth="1"/>
    <col min="17" max="17" width="12" bestFit="1" customWidth="1"/>
  </cols>
  <sheetData>
    <row r="1" spans="1:16" s="3" customFormat="1" x14ac:dyDescent="0.25">
      <c r="A1" s="3" t="s">
        <v>11</v>
      </c>
      <c r="B1" s="3" t="s">
        <v>25</v>
      </c>
      <c r="C1" s="3" t="s">
        <v>2</v>
      </c>
      <c r="D1" s="3" t="s">
        <v>1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9</v>
      </c>
      <c r="J1" s="3" t="s">
        <v>8</v>
      </c>
      <c r="K1" s="3" t="s">
        <v>10</v>
      </c>
      <c r="L1" s="3" t="s">
        <v>12</v>
      </c>
      <c r="M1" s="3" t="s">
        <v>16</v>
      </c>
      <c r="N1" s="3" t="s">
        <v>14</v>
      </c>
      <c r="O1" s="3" t="s">
        <v>15</v>
      </c>
    </row>
    <row r="2" spans="1:16" x14ac:dyDescent="0.25">
      <c r="A2">
        <v>1</v>
      </c>
      <c r="B2" s="1" t="s">
        <v>26</v>
      </c>
      <c r="C2">
        <f>DATEVALUE(B2)</f>
        <v>41923</v>
      </c>
      <c r="D2">
        <f t="shared" ref="D2:D9" si="0">C3-C2</f>
        <v>92</v>
      </c>
      <c r="E2" s="4">
        <v>1.4500000000000001E-2</v>
      </c>
      <c r="H2" s="8">
        <f>$M$13*E2*D2/360</f>
        <v>37055.555555555555</v>
      </c>
      <c r="I2" s="10">
        <f>E2*D2/360</f>
        <v>3.7055555555555557E-3</v>
      </c>
      <c r="J2" s="9">
        <f>1/(1+I2)</f>
        <v>0.99630812489275844</v>
      </c>
      <c r="K2" s="8">
        <f>H2*J2</f>
        <v>36918.751072414991</v>
      </c>
      <c r="L2" s="11">
        <f>D2/360</f>
        <v>0.25555555555555554</v>
      </c>
      <c r="M2" s="12">
        <f t="shared" ref="M2:M9" si="1">J2*L2*$M$13</f>
        <v>2546120.7636148268</v>
      </c>
      <c r="N2" s="8">
        <f t="shared" ref="N2:N9" si="2">$M$13*$M$15*D2/360</f>
        <v>54954.428009298354</v>
      </c>
      <c r="O2" s="12">
        <f>N2*J2</f>
        <v>54751.54312449813</v>
      </c>
      <c r="P2" s="8"/>
    </row>
    <row r="3" spans="1:16" x14ac:dyDescent="0.25">
      <c r="A3">
        <v>2</v>
      </c>
      <c r="B3" s="1" t="s">
        <v>27</v>
      </c>
      <c r="C3">
        <f t="shared" ref="C3:C10" si="3">DATEVALUE(B3)</f>
        <v>42015</v>
      </c>
      <c r="D3">
        <f t="shared" si="0"/>
        <v>90</v>
      </c>
      <c r="F3" s="5">
        <v>98.5</v>
      </c>
      <c r="G3" s="6">
        <f>(100-F3)/100</f>
        <v>1.4999999999999999E-2</v>
      </c>
      <c r="H3" s="8">
        <f t="shared" ref="H3:H9" si="4">$M$13*G3*D3/360</f>
        <v>37500</v>
      </c>
      <c r="I3" s="10">
        <f>G3*D3/360</f>
        <v>3.7499999999999994E-3</v>
      </c>
      <c r="J3" s="9">
        <f>J2/(1+I3)</f>
        <v>0.99258592766401843</v>
      </c>
      <c r="K3" s="8">
        <f t="shared" ref="K3:K9" si="5">H3*J3</f>
        <v>37221.972287400691</v>
      </c>
      <c r="L3" s="11">
        <f t="shared" ref="L3:L9" si="6">D3/360</f>
        <v>0.25</v>
      </c>
      <c r="M3" s="12">
        <f t="shared" si="1"/>
        <v>2481464.8191600461</v>
      </c>
      <c r="N3" s="8">
        <f t="shared" si="2"/>
        <v>53759.766530835339</v>
      </c>
      <c r="O3" s="12">
        <f t="shared" ref="O3:O9" si="7">N3*J3</f>
        <v>53361.187733010243</v>
      </c>
      <c r="P3" s="8"/>
    </row>
    <row r="4" spans="1:16" x14ac:dyDescent="0.25">
      <c r="A4">
        <v>3</v>
      </c>
      <c r="B4" s="1" t="s">
        <v>30</v>
      </c>
      <c r="C4">
        <f t="shared" si="3"/>
        <v>42105</v>
      </c>
      <c r="D4">
        <f t="shared" si="0"/>
        <v>91</v>
      </c>
      <c r="F4" s="5">
        <v>98.25</v>
      </c>
      <c r="G4" s="6">
        <f t="shared" ref="G4:G9" si="8">(100-F4)/100</f>
        <v>1.7500000000000002E-2</v>
      </c>
      <c r="H4" s="8">
        <f t="shared" si="4"/>
        <v>44236.111111111117</v>
      </c>
      <c r="I4" s="10">
        <f t="shared" ref="I4:I9" si="9">G4*D4/360</f>
        <v>4.4236111111111117E-3</v>
      </c>
      <c r="J4" s="9">
        <f t="shared" ref="J4:J9" si="10">J3/(1+I4)</f>
        <v>0.98821445123736429</v>
      </c>
      <c r="K4" s="8">
        <f t="shared" si="5"/>
        <v>43714.764266541744</v>
      </c>
      <c r="L4" s="11">
        <f t="shared" si="6"/>
        <v>0.25277777777777777</v>
      </c>
      <c r="M4" s="12">
        <f t="shared" si="1"/>
        <v>2497986.5295166704</v>
      </c>
      <c r="N4" s="8">
        <f t="shared" si="2"/>
        <v>54357.097270066843</v>
      </c>
      <c r="O4" s="12">
        <f t="shared" si="7"/>
        <v>53716.469049595136</v>
      </c>
      <c r="P4" s="8"/>
    </row>
    <row r="5" spans="1:16" x14ac:dyDescent="0.25">
      <c r="A5">
        <v>4</v>
      </c>
      <c r="B5" s="1" t="s">
        <v>28</v>
      </c>
      <c r="C5">
        <f t="shared" si="3"/>
        <v>42196</v>
      </c>
      <c r="D5">
        <f t="shared" si="0"/>
        <v>92</v>
      </c>
      <c r="F5" s="5">
        <v>98</v>
      </c>
      <c r="G5" s="6">
        <f t="shared" si="8"/>
        <v>0.02</v>
      </c>
      <c r="H5" s="8">
        <f t="shared" si="4"/>
        <v>51111.111111111109</v>
      </c>
      <c r="I5" s="10">
        <f t="shared" si="9"/>
        <v>5.1111111111111114E-3</v>
      </c>
      <c r="J5" s="9">
        <f t="shared" si="10"/>
        <v>0.98318926167767839</v>
      </c>
      <c r="K5" s="8">
        <f t="shared" si="5"/>
        <v>50251.895596859118</v>
      </c>
      <c r="L5" s="11">
        <f t="shared" si="6"/>
        <v>0.25555555555555554</v>
      </c>
      <c r="M5" s="12">
        <f t="shared" si="1"/>
        <v>2512594.7798429555</v>
      </c>
      <c r="N5" s="8">
        <f t="shared" si="2"/>
        <v>54954.428009298354</v>
      </c>
      <c r="O5" s="12">
        <f t="shared" si="7"/>
        <v>54030.603500381178</v>
      </c>
      <c r="P5" s="8"/>
    </row>
    <row r="6" spans="1:16" x14ac:dyDescent="0.25">
      <c r="A6">
        <v>5</v>
      </c>
      <c r="B6" s="1" t="s">
        <v>29</v>
      </c>
      <c r="C6">
        <f t="shared" si="3"/>
        <v>42288</v>
      </c>
      <c r="D6">
        <f t="shared" si="0"/>
        <v>92</v>
      </c>
      <c r="F6" s="5">
        <v>97.65</v>
      </c>
      <c r="G6" s="6">
        <f t="shared" si="8"/>
        <v>2.3499999999999945E-2</v>
      </c>
      <c r="H6" s="8">
        <f t="shared" si="4"/>
        <v>60055.555555555409</v>
      </c>
      <c r="I6" s="10">
        <f t="shared" si="9"/>
        <v>6.0055555555555418E-3</v>
      </c>
      <c r="J6" s="9">
        <f t="shared" si="10"/>
        <v>0.97731991264672768</v>
      </c>
      <c r="K6" s="8">
        <f t="shared" si="5"/>
        <v>58693.490309506116</v>
      </c>
      <c r="L6" s="11">
        <f t="shared" si="6"/>
        <v>0.25555555555555554</v>
      </c>
      <c r="M6" s="12">
        <f t="shared" si="1"/>
        <v>2497595.3323194152</v>
      </c>
      <c r="N6" s="8">
        <f t="shared" si="2"/>
        <v>54954.428009298354</v>
      </c>
      <c r="O6" s="12">
        <f t="shared" si="7"/>
        <v>53708.056781598352</v>
      </c>
      <c r="P6" s="8"/>
    </row>
    <row r="7" spans="1:16" x14ac:dyDescent="0.25">
      <c r="A7">
        <v>6</v>
      </c>
      <c r="B7" s="1" t="s">
        <v>31</v>
      </c>
      <c r="C7">
        <f t="shared" si="3"/>
        <v>42380</v>
      </c>
      <c r="D7">
        <f t="shared" si="0"/>
        <v>91</v>
      </c>
      <c r="F7" s="5">
        <v>97.65</v>
      </c>
      <c r="G7" s="6">
        <f t="shared" si="8"/>
        <v>2.3499999999999945E-2</v>
      </c>
      <c r="H7" s="8">
        <f t="shared" si="4"/>
        <v>59402.777777777635</v>
      </c>
      <c r="I7" s="10">
        <f t="shared" si="9"/>
        <v>5.9402777777777631E-3</v>
      </c>
      <c r="J7" s="9">
        <f t="shared" si="10"/>
        <v>0.97154864382776751</v>
      </c>
      <c r="K7" s="8">
        <f t="shared" si="5"/>
        <v>57712.688189602108</v>
      </c>
      <c r="L7" s="11">
        <f t="shared" si="6"/>
        <v>0.25277777777777777</v>
      </c>
      <c r="M7" s="12">
        <f t="shared" si="1"/>
        <v>2455859.0718979677</v>
      </c>
      <c r="N7" s="8">
        <f t="shared" si="2"/>
        <v>54357.097270066843</v>
      </c>
      <c r="O7" s="12">
        <f t="shared" si="7"/>
        <v>52810.564135147484</v>
      </c>
      <c r="P7" s="8"/>
    </row>
    <row r="8" spans="1:16" x14ac:dyDescent="0.25">
      <c r="A8">
        <v>7</v>
      </c>
      <c r="B8" s="1" t="s">
        <v>32</v>
      </c>
      <c r="C8">
        <f t="shared" si="3"/>
        <v>42471</v>
      </c>
      <c r="D8">
        <f t="shared" si="0"/>
        <v>91</v>
      </c>
      <c r="F8" s="5">
        <v>97.35</v>
      </c>
      <c r="G8" s="6">
        <f t="shared" si="8"/>
        <v>2.6500000000000058E-2</v>
      </c>
      <c r="H8" s="8">
        <f t="shared" si="4"/>
        <v>66986.111111111255</v>
      </c>
      <c r="I8" s="10">
        <f t="shared" si="9"/>
        <v>6.6986111111111257E-3</v>
      </c>
      <c r="J8" s="9">
        <f t="shared" si="10"/>
        <v>0.96508392194507153</v>
      </c>
      <c r="K8" s="8">
        <f t="shared" si="5"/>
        <v>64647.218826959586</v>
      </c>
      <c r="L8" s="11">
        <f t="shared" si="6"/>
        <v>0.25277777777777777</v>
      </c>
      <c r="M8" s="12">
        <f t="shared" si="1"/>
        <v>2439517.6915833754</v>
      </c>
      <c r="N8" s="8">
        <f t="shared" si="2"/>
        <v>54357.097270066843</v>
      </c>
      <c r="O8" s="12">
        <f t="shared" si="7"/>
        <v>52459.160618945847</v>
      </c>
      <c r="P8" s="8"/>
    </row>
    <row r="9" spans="1:16" x14ac:dyDescent="0.25">
      <c r="A9">
        <v>8</v>
      </c>
      <c r="B9" s="1" t="s">
        <v>33</v>
      </c>
      <c r="C9">
        <f t="shared" si="3"/>
        <v>42562</v>
      </c>
      <c r="D9">
        <f t="shared" si="0"/>
        <v>92</v>
      </c>
      <c r="F9" s="5">
        <v>96.8</v>
      </c>
      <c r="G9" s="6">
        <f t="shared" si="8"/>
        <v>3.2000000000000028E-2</v>
      </c>
      <c r="H9" s="8">
        <f t="shared" si="4"/>
        <v>81777.777777777854</v>
      </c>
      <c r="I9" s="10">
        <f t="shared" si="9"/>
        <v>8.1777777777777855E-3</v>
      </c>
      <c r="J9" s="9">
        <f t="shared" si="10"/>
        <v>0.95725569757380125</v>
      </c>
      <c r="K9" s="13">
        <f t="shared" si="5"/>
        <v>78282.243712702038</v>
      </c>
      <c r="L9" s="11">
        <f t="shared" si="6"/>
        <v>0.25555555555555554</v>
      </c>
      <c r="M9" s="14">
        <f t="shared" si="1"/>
        <v>2446320.1160219363</v>
      </c>
      <c r="N9" s="8">
        <f t="shared" si="2"/>
        <v>54954.428009298354</v>
      </c>
      <c r="O9" s="14">
        <f t="shared" si="7"/>
        <v>52605.439318810139</v>
      </c>
      <c r="P9" s="8"/>
    </row>
    <row r="10" spans="1:16" x14ac:dyDescent="0.25">
      <c r="B10" s="1" t="s">
        <v>34</v>
      </c>
      <c r="C10">
        <f t="shared" si="3"/>
        <v>42654</v>
      </c>
      <c r="K10" s="8">
        <f>SUM(K2:K9)</f>
        <v>427443.02426198649</v>
      </c>
      <c r="M10" s="12">
        <f>SUM(M2:M9)</f>
        <v>19877459.103957195</v>
      </c>
      <c r="N10" s="8"/>
      <c r="O10" s="8">
        <f>SUM(O2:O9)</f>
        <v>427443.02426198649</v>
      </c>
      <c r="P10" s="8"/>
    </row>
    <row r="13" spans="1:16" x14ac:dyDescent="0.25">
      <c r="A13" t="s">
        <v>17</v>
      </c>
      <c r="B13" s="8">
        <f>H2</f>
        <v>37055.555555555555</v>
      </c>
      <c r="L13" s="3" t="s">
        <v>7</v>
      </c>
      <c r="M13" s="7">
        <v>10000000</v>
      </c>
    </row>
    <row r="14" spans="1:16" x14ac:dyDescent="0.25">
      <c r="A14" t="s">
        <v>18</v>
      </c>
      <c r="B14" s="8">
        <f>H3</f>
        <v>37500</v>
      </c>
      <c r="L14" s="3"/>
      <c r="M14" s="7"/>
    </row>
    <row r="15" spans="1:16" x14ac:dyDescent="0.25">
      <c r="B15" s="8">
        <f t="shared" ref="B15:B20" si="11">H4</f>
        <v>44236.111111111117</v>
      </c>
      <c r="L15" s="2" t="s">
        <v>13</v>
      </c>
      <c r="M15" s="10">
        <f>K10/M10</f>
        <v>2.1503906612334135E-2</v>
      </c>
    </row>
    <row r="16" spans="1:16" x14ac:dyDescent="0.25">
      <c r="B16" s="8">
        <f t="shared" si="11"/>
        <v>51111.111111111109</v>
      </c>
      <c r="L16" t="s">
        <v>21</v>
      </c>
      <c r="M16" s="4">
        <v>1.9E-2</v>
      </c>
    </row>
    <row r="17" spans="1:13" x14ac:dyDescent="0.25">
      <c r="B17" s="8">
        <f t="shared" si="11"/>
        <v>60055.555555555409</v>
      </c>
      <c r="L17" t="s">
        <v>22</v>
      </c>
      <c r="M17" s="15">
        <f>M15-M16</f>
        <v>2.503906612334135E-3</v>
      </c>
    </row>
    <row r="18" spans="1:13" x14ac:dyDescent="0.25">
      <c r="B18" s="8">
        <f t="shared" si="11"/>
        <v>59402.777777777635</v>
      </c>
    </row>
    <row r="19" spans="1:13" x14ac:dyDescent="0.25">
      <c r="B19" s="8">
        <f t="shared" si="11"/>
        <v>66986.111111111255</v>
      </c>
    </row>
    <row r="20" spans="1:13" x14ac:dyDescent="0.25">
      <c r="B20" s="8">
        <f t="shared" si="11"/>
        <v>81777.777777777854</v>
      </c>
    </row>
    <row r="21" spans="1:13" x14ac:dyDescent="0.25">
      <c r="A21" t="s">
        <v>19</v>
      </c>
      <c r="B21" s="8">
        <f>K10</f>
        <v>427443.02426198649</v>
      </c>
    </row>
    <row r="22" spans="1:13" x14ac:dyDescent="0.25">
      <c r="A22" t="s">
        <v>20</v>
      </c>
      <c r="B22" s="15">
        <f>M15</f>
        <v>2.1503906612334135E-2</v>
      </c>
    </row>
    <row r="23" spans="1:13" x14ac:dyDescent="0.25">
      <c r="A23" t="s">
        <v>23</v>
      </c>
      <c r="B23" s="16">
        <f>M17*10000</f>
        <v>25.03906612334135</v>
      </c>
    </row>
    <row r="24" spans="1:13" x14ac:dyDescent="0.25">
      <c r="A24" t="s">
        <v>24</v>
      </c>
      <c r="B24" s="20">
        <f>f!O6-f!K6</f>
        <v>-337105.95707729855</v>
      </c>
    </row>
  </sheetData>
  <printOptions gridLines="1"/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selection activeCell="N13" sqref="N13"/>
    </sheetView>
  </sheetViews>
  <sheetFormatPr defaultColWidth="7" defaultRowHeight="15" x14ac:dyDescent="0.25"/>
  <cols>
    <col min="1" max="1" width="7.140625" customWidth="1"/>
    <col min="2" max="2" width="9.7109375" bestFit="1" customWidth="1"/>
    <col min="3" max="3" width="9.42578125" bestFit="1" customWidth="1"/>
    <col min="4" max="4" width="8.85546875" bestFit="1" customWidth="1"/>
    <col min="5" max="5" width="6.140625" bestFit="1" customWidth="1"/>
    <col min="6" max="6" width="5.85546875" bestFit="1" customWidth="1"/>
    <col min="7" max="7" width="7.7109375" bestFit="1" customWidth="1"/>
    <col min="8" max="8" width="10.7109375" customWidth="1"/>
    <col min="9" max="9" width="9.42578125" bestFit="1" customWidth="1"/>
    <col min="10" max="10" width="10" bestFit="1" customWidth="1"/>
    <col min="11" max="11" width="11.85546875" bestFit="1" customWidth="1"/>
    <col min="12" max="12" width="10.42578125" customWidth="1"/>
    <col min="13" max="13" width="13.85546875" bestFit="1" customWidth="1"/>
    <col min="14" max="14" width="10.140625" customWidth="1"/>
    <col min="15" max="15" width="9.85546875" customWidth="1"/>
  </cols>
  <sheetData>
    <row r="1" spans="1:15" x14ac:dyDescent="0.25">
      <c r="A1" s="3" t="s">
        <v>11</v>
      </c>
      <c r="B1" s="3" t="s">
        <v>0</v>
      </c>
      <c r="C1" s="3" t="s">
        <v>2</v>
      </c>
      <c r="D1" s="3" t="s">
        <v>1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9</v>
      </c>
      <c r="J1" s="3" t="s">
        <v>8</v>
      </c>
      <c r="K1" s="3" t="s">
        <v>10</v>
      </c>
      <c r="L1" s="3" t="s">
        <v>12</v>
      </c>
      <c r="M1" s="3" t="s">
        <v>16</v>
      </c>
      <c r="N1" s="3" t="s">
        <v>14</v>
      </c>
      <c r="O1" s="3" t="s">
        <v>15</v>
      </c>
    </row>
    <row r="2" spans="1:15" s="17" customFormat="1" x14ac:dyDescent="0.25">
      <c r="A2">
        <v>1</v>
      </c>
      <c r="B2" s="1" t="s">
        <v>29</v>
      </c>
      <c r="C2">
        <f>DATEVALUE(B2)</f>
        <v>42288</v>
      </c>
      <c r="D2">
        <f>C3-C2</f>
        <v>92</v>
      </c>
      <c r="E2" s="4">
        <v>0.05</v>
      </c>
      <c r="F2"/>
      <c r="G2"/>
      <c r="H2" s="8">
        <f>$M$9*E2*D2/360</f>
        <v>127777.77777777778</v>
      </c>
      <c r="I2" s="10">
        <f>E2*D2/360</f>
        <v>1.2777777777777779E-2</v>
      </c>
      <c r="J2" s="9">
        <f>1/(1+I2)</f>
        <v>0.98738343390016459</v>
      </c>
      <c r="K2" s="8">
        <f>H2*J2</f>
        <v>126165.66099835436</v>
      </c>
      <c r="L2" s="11">
        <f>D2/360</f>
        <v>0.25555555555555554</v>
      </c>
      <c r="M2" s="12">
        <f>J2*L2*$M$9</f>
        <v>2523313.2199670873</v>
      </c>
      <c r="N2" s="8">
        <v>54954.428009298354</v>
      </c>
      <c r="O2" s="12">
        <f>N2*J2</f>
        <v>54261.091835840394</v>
      </c>
    </row>
    <row r="3" spans="1:15" x14ac:dyDescent="0.25">
      <c r="A3">
        <v>2</v>
      </c>
      <c r="B3" s="1" t="s">
        <v>31</v>
      </c>
      <c r="C3">
        <f>DATEVALUE(B3)</f>
        <v>42380</v>
      </c>
      <c r="D3">
        <f>C4-C3</f>
        <v>91</v>
      </c>
      <c r="F3" s="5">
        <v>94.65</v>
      </c>
      <c r="G3" s="6">
        <f>(100-F3)/100</f>
        <v>5.3499999999999943E-2</v>
      </c>
      <c r="H3" s="8">
        <f>$M$9*G3*D3/360</f>
        <v>135236.11111111098</v>
      </c>
      <c r="I3" s="10">
        <f>G3*D3/360</f>
        <v>1.3523611111111096E-2</v>
      </c>
      <c r="J3" s="9">
        <f>J2/(1+I3)</f>
        <v>0.97420861544380866</v>
      </c>
      <c r="K3" s="8">
        <f>H3*J3</f>
        <v>131748.1845635605</v>
      </c>
      <c r="L3" s="11">
        <f>D3/360</f>
        <v>0.25277777777777777</v>
      </c>
      <c r="M3" s="12">
        <f>J3*L3*$M$9</f>
        <v>2462582.8890385162</v>
      </c>
      <c r="N3" s="8">
        <v>54357.097270066843</v>
      </c>
      <c r="O3" s="12">
        <f>N3*J3</f>
        <v>52955.152471016248</v>
      </c>
    </row>
    <row r="4" spans="1:15" x14ac:dyDescent="0.25">
      <c r="A4">
        <v>3</v>
      </c>
      <c r="B4" s="1" t="s">
        <v>32</v>
      </c>
      <c r="C4">
        <f>DATEVALUE(B4)</f>
        <v>42471</v>
      </c>
      <c r="D4">
        <f>C5-C4</f>
        <v>91</v>
      </c>
      <c r="F4" s="5">
        <v>94.4</v>
      </c>
      <c r="G4" s="6">
        <f>(100-F4)/100</f>
        <v>5.5999999999999946E-2</v>
      </c>
      <c r="H4" s="8">
        <f>$M$9*G4*D4/360</f>
        <v>141555.55555555542</v>
      </c>
      <c r="I4" s="10">
        <f>G4*D4/360</f>
        <v>1.4155555555555541E-2</v>
      </c>
      <c r="J4" s="9">
        <f>J3/(1+I4)</f>
        <v>0.96061063818768533</v>
      </c>
      <c r="K4" s="8">
        <f>H4*J4</f>
        <v>135979.77256123442</v>
      </c>
      <c r="L4" s="11">
        <f>D4/360</f>
        <v>0.25277777777777777</v>
      </c>
      <c r="M4" s="12">
        <f>J4*L4*$M$9</f>
        <v>2428210.2243077601</v>
      </c>
      <c r="N4" s="8">
        <v>54357.097270066843</v>
      </c>
      <c r="O4" s="12">
        <f>N4*J4</f>
        <v>52216.005898628995</v>
      </c>
    </row>
    <row r="5" spans="1:15" ht="15.75" thickBot="1" x14ac:dyDescent="0.3">
      <c r="A5">
        <v>4</v>
      </c>
      <c r="B5" s="1" t="s">
        <v>33</v>
      </c>
      <c r="C5">
        <f>DATEVALUE(B5)</f>
        <v>42562</v>
      </c>
      <c r="D5">
        <f>C6-C5</f>
        <v>92</v>
      </c>
      <c r="F5" s="5">
        <v>93.6</v>
      </c>
      <c r="G5" s="6">
        <f>(100-F5)/100</f>
        <v>6.4000000000000057E-2</v>
      </c>
      <c r="H5" s="8">
        <f>$M$9*G5*D5/360</f>
        <v>163555.55555555571</v>
      </c>
      <c r="I5" s="10">
        <f>G5*D5/360</f>
        <v>1.6355555555555571E-2</v>
      </c>
      <c r="J5" s="9">
        <f>J4/(1+I5)</f>
        <v>0.94515214969489758</v>
      </c>
      <c r="K5" s="18">
        <f>H5*J5</f>
        <v>154584.88492787673</v>
      </c>
      <c r="L5" s="11">
        <f>D5/360</f>
        <v>0.25555555555555554</v>
      </c>
      <c r="M5" s="19">
        <f>J5*L5*$M$9</f>
        <v>2415388.8269980713</v>
      </c>
      <c r="N5" s="8">
        <v>54954.428009298354</v>
      </c>
      <c r="O5" s="19">
        <f>N5*J5</f>
        <v>51940.295768241827</v>
      </c>
    </row>
    <row r="6" spans="1:15" x14ac:dyDescent="0.25">
      <c r="A6">
        <v>5</v>
      </c>
      <c r="B6" s="1" t="s">
        <v>34</v>
      </c>
      <c r="C6">
        <f>DATEVALUE(B6)</f>
        <v>42654</v>
      </c>
      <c r="K6" s="8">
        <f>SUM(K2:K5)</f>
        <v>548478.50305102603</v>
      </c>
      <c r="M6" s="12">
        <f>SUM(M2:M5)</f>
        <v>9829495.1603114363</v>
      </c>
      <c r="N6" s="8"/>
      <c r="O6" s="8">
        <f>SUM(O2:O5)</f>
        <v>211372.54597372748</v>
      </c>
    </row>
    <row r="7" spans="1:15" x14ac:dyDescent="0.25">
      <c r="B7" s="1"/>
      <c r="K7" s="8"/>
      <c r="M7" s="12"/>
      <c r="N7" s="8"/>
      <c r="O7" s="8"/>
    </row>
    <row r="9" spans="1:15" x14ac:dyDescent="0.25">
      <c r="L9" s="3" t="s">
        <v>7</v>
      </c>
      <c r="M9" s="7">
        <v>10000000</v>
      </c>
    </row>
    <row r="10" spans="1:15" x14ac:dyDescent="0.25">
      <c r="B10" s="8"/>
      <c r="L10" s="3"/>
      <c r="M10" s="7"/>
    </row>
    <row r="11" spans="1:15" x14ac:dyDescent="0.25">
      <c r="B11" s="8"/>
      <c r="L11" s="2"/>
      <c r="M11" s="10"/>
    </row>
    <row r="12" spans="1:15" x14ac:dyDescent="0.25">
      <c r="B12" s="8"/>
    </row>
  </sheetData>
  <printOptions gridLines="1"/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a-e</vt:lpstr>
      <vt:lpstr>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wreese</cp:lastModifiedBy>
  <cp:lastPrinted>2009-11-03T22:11:50Z</cp:lastPrinted>
  <dcterms:created xsi:type="dcterms:W3CDTF">2009-02-10T16:40:13Z</dcterms:created>
  <dcterms:modified xsi:type="dcterms:W3CDTF">2019-05-07T17:42:48Z</dcterms:modified>
</cp:coreProperties>
</file>